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Clients\ICIC\PPT Modules\"/>
    </mc:Choice>
  </mc:AlternateContent>
  <xr:revisionPtr revIDLastSave="0" documentId="13_ncr:1_{65391F5A-0D4D-4EFF-A70B-AEB5C91F881B}" xr6:coauthVersionLast="47" xr6:coauthVersionMax="47" xr10:uidLastSave="{00000000-0000-0000-0000-000000000000}"/>
  <bookViews>
    <workbookView xWindow="-110" yWindow="-110" windowWidth="19420" windowHeight="9800" activeTab="1" xr2:uid="{8E7765A2-71EE-4AB8-8C36-62694F5F8A46}"/>
  </bookViews>
  <sheets>
    <sheet name="P&amp;L DS Analysis" sheetId="1" r:id="rId1"/>
    <sheet name="Bank Statement DS Analy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4" i="2"/>
  <c r="E35" i="2"/>
  <c r="F32" i="2" s="1"/>
  <c r="H33" i="2"/>
  <c r="E25" i="2"/>
  <c r="E26" i="2" s="1"/>
  <c r="E9" i="2"/>
  <c r="E10" i="2" s="1"/>
  <c r="H8" i="2"/>
  <c r="H7" i="2"/>
  <c r="B12" i="2"/>
  <c r="G34" i="1"/>
  <c r="F34" i="1"/>
  <c r="B11" i="1"/>
  <c r="B7" i="1" s="1"/>
  <c r="B8" i="1" s="1"/>
  <c r="G36" i="1" s="1"/>
  <c r="G29" i="1"/>
  <c r="F29" i="1"/>
  <c r="G8" i="1"/>
  <c r="G10" i="1" s="1"/>
  <c r="F8" i="1"/>
  <c r="F22" i="2" l="1"/>
  <c r="F25" i="2" s="1"/>
  <c r="F42" i="2" s="1"/>
  <c r="E43" i="2"/>
  <c r="E42" i="2"/>
  <c r="E36" i="2"/>
  <c r="F6" i="2"/>
  <c r="F10" i="1"/>
  <c r="F11" i="1" s="1"/>
  <c r="F31" i="1" s="1"/>
  <c r="F35" i="1" s="1"/>
  <c r="F36" i="1"/>
  <c r="G11" i="1"/>
  <c r="G31" i="1" s="1"/>
  <c r="G35" i="1" s="1"/>
  <c r="G37" i="1" s="1"/>
  <c r="F26" i="2" l="1"/>
  <c r="E44" i="2"/>
  <c r="E45" i="2" s="1"/>
  <c r="F37" i="1"/>
  <c r="G22" i="2"/>
  <c r="H22" i="2" s="1"/>
  <c r="F35" i="2"/>
  <c r="F9" i="2"/>
  <c r="F10" i="2" s="1"/>
  <c r="G25" i="2" l="1"/>
  <c r="H25" i="2"/>
  <c r="G32" i="2"/>
  <c r="F43" i="2"/>
  <c r="F44" i="2" s="1"/>
  <c r="F45" i="2" s="1"/>
  <c r="F36" i="2"/>
  <c r="G6" i="2"/>
  <c r="G26" i="2" l="1"/>
  <c r="H26" i="2" s="1"/>
  <c r="G42" i="2"/>
  <c r="H42" i="2" s="1"/>
  <c r="G35" i="2"/>
  <c r="G43" i="2" s="1"/>
  <c r="H43" i="2" s="1"/>
  <c r="H32" i="2"/>
  <c r="G9" i="2"/>
  <c r="H6" i="2"/>
  <c r="G44" i="2" l="1"/>
  <c r="G36" i="2"/>
  <c r="H35" i="2"/>
  <c r="H36" i="2" s="1"/>
  <c r="H9" i="2"/>
  <c r="H10" i="2" s="1"/>
  <c r="G10" i="2"/>
  <c r="G45" i="2" l="1"/>
  <c r="H44" i="2"/>
  <c r="H45" i="2" s="1"/>
</calcChain>
</file>

<file path=xl/sharedStrings.xml><?xml version="1.0" encoding="utf-8"?>
<sst xmlns="http://schemas.openxmlformats.org/spreadsheetml/2006/main" count="93" uniqueCount="57">
  <si>
    <t>Income</t>
  </si>
  <si>
    <t>Landscaping Services</t>
  </si>
  <si>
    <t>Retail Sales</t>
  </si>
  <si>
    <t>Total Income</t>
  </si>
  <si>
    <t>Cost of Goods Sold</t>
  </si>
  <si>
    <t>Gross Profit</t>
  </si>
  <si>
    <t>Expense</t>
  </si>
  <si>
    <t>Payroll Expenses</t>
  </si>
  <si>
    <t>Automobile</t>
  </si>
  <si>
    <t>Bank Service Charges</t>
  </si>
  <si>
    <t>Delivery Fee</t>
  </si>
  <si>
    <t>Depreciation</t>
  </si>
  <si>
    <t>Insurance</t>
  </si>
  <si>
    <t>Interest Expense</t>
  </si>
  <si>
    <t>Job Expenses</t>
  </si>
  <si>
    <t>Miscellaneous</t>
  </si>
  <si>
    <t>Office Supplies</t>
  </si>
  <si>
    <t>Professional Fees</t>
  </si>
  <si>
    <t>Rent</t>
  </si>
  <si>
    <t>Repairs</t>
  </si>
  <si>
    <t>Tools and Misc. Equipment</t>
  </si>
  <si>
    <t>Utilities</t>
  </si>
  <si>
    <t>Total Expense</t>
  </si>
  <si>
    <t>Net Profit</t>
  </si>
  <si>
    <t>Year</t>
  </si>
  <si>
    <t>Profit and Loss Statement</t>
  </si>
  <si>
    <t>Loan Details</t>
  </si>
  <si>
    <t>Loan Amount</t>
  </si>
  <si>
    <t>Interest Rate</t>
  </si>
  <si>
    <t>Term in months</t>
  </si>
  <si>
    <t>Monthly Payment</t>
  </si>
  <si>
    <t>Annual Debt Service</t>
  </si>
  <si>
    <t>Cash Available for Repaying Loan</t>
  </si>
  <si>
    <t>Coverage: Cash Available / DS</t>
  </si>
  <si>
    <t>Adjustments and Debt Service Calculation</t>
  </si>
  <si>
    <t>Opening Balance</t>
  </si>
  <si>
    <t>Deposits</t>
  </si>
  <si>
    <t>Withdrawals</t>
  </si>
  <si>
    <t>Ending Balance</t>
  </si>
  <si>
    <t>April</t>
  </si>
  <si>
    <t>May</t>
  </si>
  <si>
    <t>June</t>
  </si>
  <si>
    <t>Averages</t>
  </si>
  <si>
    <t xml:space="preserve"> </t>
  </si>
  <si>
    <t>Debt Serv Cov: Ending Bal / Loan Payment</t>
  </si>
  <si>
    <t>Business Ending Balance</t>
  </si>
  <si>
    <t>Personal Ending Balance</t>
  </si>
  <si>
    <t>Total Cash Available</t>
  </si>
  <si>
    <t>Debt Service Coverage Goal</t>
  </si>
  <si>
    <t>Example 1:  Business Bank Statement with Sufficent Coverage</t>
  </si>
  <si>
    <t>Example 2: Business Bank Statement with Insufficent Coverage</t>
  </si>
  <si>
    <t xml:space="preserve"> Personal Bank Statement for Example 2</t>
  </si>
  <si>
    <t>Global Cash Analysis for Example 2:  Add Personal + Business Together</t>
  </si>
  <si>
    <t>Add back Depreciation</t>
  </si>
  <si>
    <t>Microloan Debt Service Coverage Analysis using Banks Statements: Sufficient Coverage</t>
  </si>
  <si>
    <t>Microloan Debt Service Coverage Analysis using Banks Statements: Insufficient Coverage</t>
  </si>
  <si>
    <t>Debt Service Coverage Analysis using 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</si>
</sst>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;\-#,##0.00"/>
    <numFmt numFmtId="165" formatCode="#,##0;\-#,##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5" fontId="3" fillId="0" borderId="1" xfId="0" applyNumberFormat="1" applyFont="1" applyBorder="1"/>
    <xf numFmtId="165" fontId="3" fillId="0" borderId="2" xfId="0" applyNumberFormat="1" applyFont="1" applyBorder="1"/>
    <xf numFmtId="165" fontId="2" fillId="0" borderId="3" xfId="0" applyNumberFormat="1" applyFont="1" applyBorder="1"/>
    <xf numFmtId="8" fontId="0" fillId="0" borderId="0" xfId="0" applyNumberFormat="1"/>
    <xf numFmtId="0" fontId="6" fillId="0" borderId="0" xfId="0" applyFont="1"/>
    <xf numFmtId="0" fontId="8" fillId="0" borderId="0" xfId="0" applyFont="1"/>
    <xf numFmtId="165" fontId="6" fillId="0" borderId="1" xfId="0" applyNumberFormat="1" applyFont="1" applyBorder="1"/>
    <xf numFmtId="165" fontId="6" fillId="0" borderId="7" xfId="0" applyNumberFormat="1" applyFont="1" applyBorder="1"/>
    <xf numFmtId="165" fontId="6" fillId="0" borderId="0" xfId="0" applyNumberFormat="1" applyFont="1" applyBorder="1"/>
    <xf numFmtId="165" fontId="6" fillId="0" borderId="5" xfId="0" applyNumberFormat="1" applyFont="1" applyBorder="1"/>
    <xf numFmtId="166" fontId="6" fillId="0" borderId="0" xfId="0" applyNumberFormat="1" applyFont="1" applyBorder="1"/>
    <xf numFmtId="166" fontId="6" fillId="0" borderId="5" xfId="0" applyNumberFormat="1" applyFont="1" applyBorder="1"/>
    <xf numFmtId="0" fontId="8" fillId="0" borderId="6" xfId="0" applyFont="1" applyBorder="1"/>
    <xf numFmtId="3" fontId="8" fillId="0" borderId="7" xfId="0" applyNumberFormat="1" applyFont="1" applyBorder="1"/>
    <xf numFmtId="0" fontId="8" fillId="0" borderId="8" xfId="0" applyFont="1" applyBorder="1"/>
    <xf numFmtId="9" fontId="8" fillId="0" borderId="5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0" fontId="8" fillId="0" borderId="9" xfId="0" applyFont="1" applyBorder="1"/>
    <xf numFmtId="166" fontId="8" fillId="0" borderId="11" xfId="1" applyNumberFormat="1" applyFont="1" applyBorder="1"/>
    <xf numFmtId="49" fontId="2" fillId="0" borderId="6" xfId="0" applyNumberFormat="1" applyFont="1" applyBorder="1"/>
    <xf numFmtId="49" fontId="2" fillId="0" borderId="1" xfId="0" applyNumberFormat="1" applyFont="1" applyBorder="1"/>
    <xf numFmtId="0" fontId="2" fillId="0" borderId="1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49" fontId="2" fillId="0" borderId="8" xfId="0" applyNumberFormat="1" applyFont="1" applyBorder="1"/>
    <xf numFmtId="49" fontId="2" fillId="0" borderId="0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49" fontId="4" fillId="0" borderId="0" xfId="0" applyNumberFormat="1" applyFont="1" applyBorder="1"/>
    <xf numFmtId="165" fontId="4" fillId="0" borderId="0" xfId="0" applyNumberFormat="1" applyFont="1" applyBorder="1"/>
    <xf numFmtId="165" fontId="4" fillId="0" borderId="5" xfId="0" applyNumberFormat="1" applyFont="1" applyBorder="1"/>
    <xf numFmtId="0" fontId="2" fillId="0" borderId="8" xfId="0" applyFont="1" applyBorder="1"/>
    <xf numFmtId="165" fontId="2" fillId="0" borderId="0" xfId="0" applyNumberFormat="1" applyFont="1" applyBorder="1"/>
    <xf numFmtId="165" fontId="2" fillId="0" borderId="5" xfId="0" applyNumberFormat="1" applyFont="1" applyBorder="1"/>
    <xf numFmtId="165" fontId="3" fillId="0" borderId="0" xfId="0" applyNumberFormat="1" applyFont="1" applyBorder="1"/>
    <xf numFmtId="165" fontId="3" fillId="0" borderId="5" xfId="0" applyNumberFormat="1" applyFont="1" applyBorder="1"/>
    <xf numFmtId="0" fontId="5" fillId="0" borderId="8" xfId="0" applyFont="1" applyBorder="1"/>
    <xf numFmtId="49" fontId="3" fillId="0" borderId="0" xfId="0" applyNumberFormat="1" applyFont="1" applyBorder="1"/>
    <xf numFmtId="165" fontId="3" fillId="0" borderId="7" xfId="0" applyNumberFormat="1" applyFont="1" applyBorder="1"/>
    <xf numFmtId="165" fontId="3" fillId="0" borderId="12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0" fontId="0" fillId="0" borderId="0" xfId="0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7" xfId="0" applyFont="1" applyBorder="1"/>
    <xf numFmtId="0" fontId="11" fillId="0" borderId="4" xfId="0" applyFont="1" applyFill="1" applyBorder="1"/>
    <xf numFmtId="0" fontId="0" fillId="0" borderId="4" xfId="0" applyBorder="1"/>
    <xf numFmtId="0" fontId="8" fillId="0" borderId="4" xfId="0" applyFont="1" applyBorder="1"/>
    <xf numFmtId="1" fontId="8" fillId="0" borderId="4" xfId="0" applyNumberFormat="1" applyFont="1" applyBorder="1"/>
    <xf numFmtId="2" fontId="8" fillId="0" borderId="4" xfId="0" applyNumberFormat="1" applyFont="1" applyBorder="1"/>
    <xf numFmtId="2" fontId="9" fillId="0" borderId="4" xfId="0" applyNumberFormat="1" applyFont="1" applyBorder="1"/>
    <xf numFmtId="0" fontId="12" fillId="0" borderId="9" xfId="0" applyFont="1" applyBorder="1"/>
    <xf numFmtId="0" fontId="12" fillId="0" borderId="4" xfId="0" applyFont="1" applyFill="1" applyBorder="1"/>
    <xf numFmtId="0" fontId="10" fillId="0" borderId="4" xfId="0" applyFont="1" applyBorder="1"/>
    <xf numFmtId="6" fontId="0" fillId="0" borderId="0" xfId="0" applyNumberFormat="1"/>
    <xf numFmtId="43" fontId="7" fillId="0" borderId="10" xfId="0" applyNumberFormat="1" applyFont="1" applyBorder="1"/>
    <xf numFmtId="43" fontId="7" fillId="0" borderId="11" xfId="0" applyNumberFormat="1" applyFont="1" applyBorder="1"/>
    <xf numFmtId="0" fontId="7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82D8-55D7-4253-BC62-6A82CB092898}">
  <dimension ref="A1:G38"/>
  <sheetViews>
    <sheetView zoomScale="128" zoomScaleNormal="128" workbookViewId="0">
      <selection activeCell="F37" sqref="F37"/>
    </sheetView>
  </sheetViews>
  <sheetFormatPr defaultRowHeight="14.5" x14ac:dyDescent="0.35"/>
  <cols>
    <col min="1" max="1" width="30.08984375" customWidth="1"/>
    <col min="2" max="2" width="15.7265625" customWidth="1"/>
    <col min="5" max="5" width="23.7265625" customWidth="1"/>
    <col min="6" max="7" width="12.6328125" customWidth="1"/>
  </cols>
  <sheetData>
    <row r="1" spans="1:7" s="43" customFormat="1" ht="23" customHeight="1" x14ac:dyDescent="0.35">
      <c r="A1" s="63" t="s">
        <v>56</v>
      </c>
      <c r="B1" s="64"/>
      <c r="C1" s="64"/>
      <c r="D1" s="64"/>
      <c r="E1" s="64"/>
      <c r="F1" s="64"/>
      <c r="G1" s="64"/>
    </row>
    <row r="3" spans="1:7" ht="20" customHeight="1" x14ac:dyDescent="0.35">
      <c r="A3" s="60" t="s">
        <v>26</v>
      </c>
      <c r="B3" s="60"/>
      <c r="C3" s="43"/>
      <c r="D3" s="69" t="s">
        <v>25</v>
      </c>
      <c r="E3" s="69"/>
      <c r="F3" s="60" t="s">
        <v>24</v>
      </c>
      <c r="G3" s="60"/>
    </row>
    <row r="4" spans="1:7" x14ac:dyDescent="0.35">
      <c r="A4" s="13" t="s">
        <v>27</v>
      </c>
      <c r="B4" s="14">
        <v>75000</v>
      </c>
      <c r="D4" s="21"/>
      <c r="E4" s="22"/>
      <c r="F4" s="23">
        <v>2019</v>
      </c>
      <c r="G4" s="24">
        <v>2020</v>
      </c>
    </row>
    <row r="5" spans="1:7" x14ac:dyDescent="0.35">
      <c r="A5" s="15" t="s">
        <v>28</v>
      </c>
      <c r="B5" s="16">
        <v>0.06</v>
      </c>
      <c r="D5" s="25" t="s">
        <v>0</v>
      </c>
      <c r="E5" s="26"/>
      <c r="F5" s="27"/>
      <c r="G5" s="28"/>
    </row>
    <row r="6" spans="1:7" x14ac:dyDescent="0.35">
      <c r="A6" s="15" t="s">
        <v>29</v>
      </c>
      <c r="B6" s="17">
        <v>60</v>
      </c>
      <c r="D6" s="25"/>
      <c r="E6" s="29" t="s">
        <v>1</v>
      </c>
      <c r="F6" s="30">
        <v>75244.69</v>
      </c>
      <c r="G6" s="31">
        <v>137860.35999999999</v>
      </c>
    </row>
    <row r="7" spans="1:7" x14ac:dyDescent="0.35">
      <c r="A7" s="15" t="s">
        <v>30</v>
      </c>
      <c r="B7" s="18">
        <f>B11*-1</f>
        <v>1449.9601147070935</v>
      </c>
      <c r="D7" s="25"/>
      <c r="E7" s="29" t="s">
        <v>2</v>
      </c>
      <c r="F7" s="30">
        <v>401.57</v>
      </c>
      <c r="G7" s="31">
        <v>1300</v>
      </c>
    </row>
    <row r="8" spans="1:7" x14ac:dyDescent="0.35">
      <c r="A8" s="19" t="s">
        <v>31</v>
      </c>
      <c r="B8" s="20">
        <f>B7*12</f>
        <v>17399.521376485121</v>
      </c>
      <c r="D8" s="32"/>
      <c r="E8" s="29" t="s">
        <v>3</v>
      </c>
      <c r="F8" s="30">
        <f>ROUND(SUM(F5:F7),5)</f>
        <v>75646.259999999995</v>
      </c>
      <c r="G8" s="31">
        <f>ROUND(SUM(G5:G7),5)</f>
        <v>139160.35999999999</v>
      </c>
    </row>
    <row r="9" spans="1:7" x14ac:dyDescent="0.35">
      <c r="D9" s="25"/>
      <c r="E9" s="29"/>
      <c r="F9" s="30"/>
      <c r="G9" s="31"/>
    </row>
    <row r="10" spans="1:7" x14ac:dyDescent="0.35">
      <c r="A10" s="55" t="s">
        <v>48</v>
      </c>
      <c r="B10" s="56">
        <v>1.25</v>
      </c>
      <c r="D10" s="25"/>
      <c r="E10" s="29" t="s">
        <v>4</v>
      </c>
      <c r="F10" s="30">
        <f>F8*0.05</f>
        <v>3782.3130000000001</v>
      </c>
      <c r="G10" s="31">
        <f>G8*0.05</f>
        <v>6958.018</v>
      </c>
    </row>
    <row r="11" spans="1:7" x14ac:dyDescent="0.35">
      <c r="B11" s="57">
        <f>PMT(6%/12,60,75000,0,0)</f>
        <v>-1449.9601147070935</v>
      </c>
      <c r="D11" s="25" t="s">
        <v>5</v>
      </c>
      <c r="E11" s="26"/>
      <c r="F11" s="33">
        <f>F8-F10</f>
        <v>71863.947</v>
      </c>
      <c r="G11" s="34">
        <f>G8-G10</f>
        <v>132202.34199999998</v>
      </c>
    </row>
    <row r="12" spans="1:7" x14ac:dyDescent="0.35">
      <c r="D12" s="25"/>
      <c r="E12" s="26"/>
      <c r="F12" s="35"/>
      <c r="G12" s="36"/>
    </row>
    <row r="13" spans="1:7" x14ac:dyDescent="0.35">
      <c r="D13" s="25" t="s">
        <v>6</v>
      </c>
      <c r="E13" s="26"/>
      <c r="F13" s="35"/>
      <c r="G13" s="36"/>
    </row>
    <row r="14" spans="1:7" x14ac:dyDescent="0.35">
      <c r="D14" s="25"/>
      <c r="E14" s="29" t="s">
        <v>7</v>
      </c>
      <c r="F14" s="30">
        <v>57450</v>
      </c>
      <c r="G14" s="31">
        <v>78550</v>
      </c>
    </row>
    <row r="15" spans="1:7" x14ac:dyDescent="0.35">
      <c r="D15" s="25"/>
      <c r="E15" s="29" t="s">
        <v>8</v>
      </c>
      <c r="F15" s="30">
        <v>1256.49</v>
      </c>
      <c r="G15" s="31">
        <v>738.05</v>
      </c>
    </row>
    <row r="16" spans="1:7" x14ac:dyDescent="0.35">
      <c r="D16" s="25"/>
      <c r="E16" s="29" t="s">
        <v>9</v>
      </c>
      <c r="F16" s="30">
        <v>306</v>
      </c>
      <c r="G16" s="31">
        <v>73.5</v>
      </c>
    </row>
    <row r="17" spans="4:7" x14ac:dyDescent="0.35">
      <c r="D17" s="25"/>
      <c r="E17" s="29" t="s">
        <v>10</v>
      </c>
      <c r="F17" s="30">
        <v>160</v>
      </c>
      <c r="G17" s="31">
        <v>15</v>
      </c>
    </row>
    <row r="18" spans="4:7" x14ac:dyDescent="0.35">
      <c r="D18" s="25"/>
      <c r="E18" s="29" t="s">
        <v>11</v>
      </c>
      <c r="F18" s="30">
        <v>575</v>
      </c>
      <c r="G18" s="31">
        <v>2700</v>
      </c>
    </row>
    <row r="19" spans="4:7" x14ac:dyDescent="0.35">
      <c r="D19" s="25"/>
      <c r="E19" s="29" t="s">
        <v>12</v>
      </c>
      <c r="F19" s="30">
        <v>500</v>
      </c>
      <c r="G19" s="31">
        <v>1835</v>
      </c>
    </row>
    <row r="20" spans="4:7" x14ac:dyDescent="0.35">
      <c r="D20" s="25"/>
      <c r="E20" s="29" t="s">
        <v>13</v>
      </c>
      <c r="F20" s="30">
        <v>1234.6199999999999</v>
      </c>
      <c r="G20" s="31">
        <v>470.91</v>
      </c>
    </row>
    <row r="21" spans="4:7" x14ac:dyDescent="0.35">
      <c r="D21" s="25"/>
      <c r="E21" s="29" t="s">
        <v>14</v>
      </c>
      <c r="F21" s="30">
        <v>1837.9</v>
      </c>
      <c r="G21" s="31">
        <v>2427.25</v>
      </c>
    </row>
    <row r="22" spans="4:7" x14ac:dyDescent="0.35">
      <c r="D22" s="25"/>
      <c r="E22" s="29" t="s">
        <v>15</v>
      </c>
      <c r="F22" s="30">
        <v>847</v>
      </c>
      <c r="G22" s="31">
        <v>0</v>
      </c>
    </row>
    <row r="23" spans="4:7" x14ac:dyDescent="0.35">
      <c r="D23" s="25"/>
      <c r="E23" s="29" t="s">
        <v>16</v>
      </c>
      <c r="F23" s="30">
        <v>295.87</v>
      </c>
      <c r="G23" s="31">
        <v>322</v>
      </c>
    </row>
    <row r="24" spans="4:7" x14ac:dyDescent="0.35">
      <c r="D24" s="25"/>
      <c r="E24" s="29" t="s">
        <v>17</v>
      </c>
      <c r="F24" s="30">
        <v>0</v>
      </c>
      <c r="G24" s="31">
        <v>375</v>
      </c>
    </row>
    <row r="25" spans="4:7" x14ac:dyDescent="0.35">
      <c r="D25" s="25"/>
      <c r="E25" s="29" t="s">
        <v>18</v>
      </c>
      <c r="F25" s="30">
        <v>0</v>
      </c>
      <c r="G25" s="31">
        <v>2400</v>
      </c>
    </row>
    <row r="26" spans="4:7" x14ac:dyDescent="0.35">
      <c r="D26" s="25"/>
      <c r="E26" s="29" t="s">
        <v>19</v>
      </c>
      <c r="F26" s="30">
        <v>75</v>
      </c>
      <c r="G26" s="31">
        <v>245</v>
      </c>
    </row>
    <row r="27" spans="4:7" x14ac:dyDescent="0.35">
      <c r="D27" s="25"/>
      <c r="E27" s="29" t="s">
        <v>20</v>
      </c>
      <c r="F27" s="30">
        <v>0</v>
      </c>
      <c r="G27" s="31">
        <v>735</v>
      </c>
    </row>
    <row r="28" spans="4:7" x14ac:dyDescent="0.35">
      <c r="D28" s="25"/>
      <c r="E28" s="29" t="s">
        <v>21</v>
      </c>
      <c r="F28" s="30">
        <v>775</v>
      </c>
      <c r="G28" s="31">
        <v>989</v>
      </c>
    </row>
    <row r="29" spans="4:7" x14ac:dyDescent="0.35">
      <c r="D29" s="37"/>
      <c r="E29" s="29" t="s">
        <v>22</v>
      </c>
      <c r="F29" s="1">
        <f>ROUND(SUM(F13:F28),5)</f>
        <v>65312.88</v>
      </c>
      <c r="G29" s="39">
        <f>ROUND(SUM(G13:G28),5)</f>
        <v>91875.71</v>
      </c>
    </row>
    <row r="30" spans="4:7" ht="15" thickBot="1" x14ac:dyDescent="0.4">
      <c r="D30" s="37"/>
      <c r="E30" s="38"/>
      <c r="F30" s="2"/>
      <c r="G30" s="40"/>
    </row>
    <row r="31" spans="4:7" ht="15" thickBot="1" x14ac:dyDescent="0.4">
      <c r="D31" s="41" t="s">
        <v>23</v>
      </c>
      <c r="E31" s="42"/>
      <c r="F31" s="3">
        <f>ROUND(F4+F11-F29,5)</f>
        <v>8570.0669999999991</v>
      </c>
      <c r="G31" s="3">
        <f>ROUND(G4+G11-G29,5)</f>
        <v>42346.631999999998</v>
      </c>
    </row>
    <row r="33" spans="4:7" ht="21" customHeight="1" x14ac:dyDescent="0.35">
      <c r="D33" s="60" t="s">
        <v>34</v>
      </c>
      <c r="E33" s="60"/>
      <c r="F33" s="60"/>
      <c r="G33" s="60"/>
    </row>
    <row r="34" spans="4:7" x14ac:dyDescent="0.35">
      <c r="D34" s="61" t="s">
        <v>53</v>
      </c>
      <c r="E34" s="62"/>
      <c r="F34" s="7">
        <f>F18</f>
        <v>575</v>
      </c>
      <c r="G34" s="8">
        <f>G18</f>
        <v>2700</v>
      </c>
    </row>
    <row r="35" spans="4:7" x14ac:dyDescent="0.35">
      <c r="D35" s="65" t="s">
        <v>32</v>
      </c>
      <c r="E35" s="66"/>
      <c r="F35" s="9">
        <f>SUM(F31:F34)</f>
        <v>9145.0669999999991</v>
      </c>
      <c r="G35" s="10">
        <f>SUM(G31:G34)</f>
        <v>45046.631999999998</v>
      </c>
    </row>
    <row r="36" spans="4:7" x14ac:dyDescent="0.35">
      <c r="D36" s="65" t="s">
        <v>31</v>
      </c>
      <c r="E36" s="66"/>
      <c r="F36" s="11">
        <f>B8</f>
        <v>17399.521376485121</v>
      </c>
      <c r="G36" s="12">
        <f>B8</f>
        <v>17399.521376485121</v>
      </c>
    </row>
    <row r="37" spans="4:7" x14ac:dyDescent="0.35">
      <c r="D37" s="67" t="s">
        <v>33</v>
      </c>
      <c r="E37" s="68"/>
      <c r="F37" s="58">
        <f>F35/F36</f>
        <v>0.52559302075741321</v>
      </c>
      <c r="G37" s="59">
        <f>G35/G36</f>
        <v>2.5889581112776487</v>
      </c>
    </row>
    <row r="38" spans="4:7" x14ac:dyDescent="0.35">
      <c r="D38" s="5"/>
      <c r="E38" s="5"/>
      <c r="F38" s="5"/>
      <c r="G38" s="5"/>
    </row>
  </sheetData>
  <mergeCells count="9">
    <mergeCell ref="D36:E36"/>
    <mergeCell ref="D37:E37"/>
    <mergeCell ref="F3:G3"/>
    <mergeCell ref="D3:E3"/>
    <mergeCell ref="A3:B3"/>
    <mergeCell ref="D33:G33"/>
    <mergeCell ref="D34:E34"/>
    <mergeCell ref="A1:G1"/>
    <mergeCell ref="D35:E3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17A5-C37C-4A8F-9360-81305779E38C}">
  <dimension ref="A1:J45"/>
  <sheetViews>
    <sheetView tabSelected="1" zoomScale="128" zoomScaleNormal="128" workbookViewId="0">
      <selection activeCell="I46" sqref="I46"/>
    </sheetView>
  </sheetViews>
  <sheetFormatPr defaultRowHeight="14.5" x14ac:dyDescent="0.35"/>
  <cols>
    <col min="1" max="1" width="22.1796875" customWidth="1"/>
    <col min="2" max="2" width="15.6328125" customWidth="1"/>
    <col min="4" max="4" width="35.36328125" customWidth="1"/>
    <col min="8" max="8" width="11.453125" customWidth="1"/>
  </cols>
  <sheetData>
    <row r="1" spans="1:8" ht="23" customHeight="1" x14ac:dyDescent="0.35">
      <c r="A1" s="63" t="s">
        <v>54</v>
      </c>
      <c r="B1" s="63"/>
      <c r="C1" s="63"/>
      <c r="D1" s="63"/>
      <c r="E1" s="63"/>
      <c r="F1" s="63"/>
      <c r="G1" s="63"/>
      <c r="H1" s="63"/>
    </row>
    <row r="3" spans="1:8" ht="24.5" customHeight="1" x14ac:dyDescent="0.35">
      <c r="A3" s="60" t="s">
        <v>26</v>
      </c>
      <c r="B3" s="60"/>
      <c r="D3" s="70" t="s">
        <v>49</v>
      </c>
      <c r="E3" s="71"/>
      <c r="F3" s="71"/>
      <c r="G3" s="71"/>
      <c r="H3" s="72"/>
    </row>
    <row r="4" spans="1:8" x14ac:dyDescent="0.35">
      <c r="A4" s="13" t="s">
        <v>27</v>
      </c>
      <c r="B4" s="14">
        <v>15000</v>
      </c>
      <c r="D4" s="13"/>
      <c r="E4" s="44"/>
      <c r="F4" s="44"/>
      <c r="G4" s="44"/>
      <c r="H4" s="47"/>
    </row>
    <row r="5" spans="1:8" x14ac:dyDescent="0.35">
      <c r="A5" s="15" t="s">
        <v>28</v>
      </c>
      <c r="B5" s="16">
        <v>0.06</v>
      </c>
      <c r="D5" s="15"/>
      <c r="E5" s="45" t="s">
        <v>39</v>
      </c>
      <c r="F5" s="45" t="s">
        <v>40</v>
      </c>
      <c r="G5" s="45" t="s">
        <v>41</v>
      </c>
      <c r="H5" s="46" t="s">
        <v>42</v>
      </c>
    </row>
    <row r="6" spans="1:8" x14ac:dyDescent="0.35">
      <c r="A6" s="15" t="s">
        <v>29</v>
      </c>
      <c r="B6" s="17">
        <v>24</v>
      </c>
      <c r="D6" s="15" t="s">
        <v>35</v>
      </c>
      <c r="E6" s="50">
        <v>990</v>
      </c>
      <c r="F6" s="50">
        <f>E9</f>
        <v>1300</v>
      </c>
      <c r="G6" s="50">
        <f>F9</f>
        <v>1830</v>
      </c>
      <c r="H6" s="51">
        <f>AVERAGE(E6:G6)</f>
        <v>1373.3333333333333</v>
      </c>
    </row>
    <row r="7" spans="1:8" x14ac:dyDescent="0.35">
      <c r="A7" s="15" t="s">
        <v>30</v>
      </c>
      <c r="B7" s="18">
        <v>665</v>
      </c>
      <c r="D7" s="15" t="s">
        <v>36</v>
      </c>
      <c r="E7" s="50">
        <v>2720</v>
      </c>
      <c r="F7" s="50">
        <v>2630</v>
      </c>
      <c r="G7" s="50">
        <v>2230</v>
      </c>
      <c r="H7" s="51">
        <f t="shared" ref="H7:H9" si="0">AVERAGE(E7:G7)</f>
        <v>2526.6666666666665</v>
      </c>
    </row>
    <row r="8" spans="1:8" x14ac:dyDescent="0.35">
      <c r="A8" s="19"/>
      <c r="B8" s="20"/>
      <c r="D8" s="15" t="s">
        <v>37</v>
      </c>
      <c r="E8" s="50">
        <v>2410</v>
      </c>
      <c r="F8" s="50">
        <v>2100</v>
      </c>
      <c r="G8" s="50">
        <v>2300</v>
      </c>
      <c r="H8" s="51">
        <f t="shared" si="0"/>
        <v>2270</v>
      </c>
    </row>
    <row r="9" spans="1:8" x14ac:dyDescent="0.35">
      <c r="D9" s="15" t="s">
        <v>38</v>
      </c>
      <c r="E9" s="50">
        <f>E6+E7-E8</f>
        <v>1300</v>
      </c>
      <c r="F9" s="50">
        <f t="shared" ref="F9" si="1">F6+F7-F8</f>
        <v>1830</v>
      </c>
      <c r="G9" s="50">
        <f t="shared" ref="G9" si="2">G6+G7-G8</f>
        <v>1760</v>
      </c>
      <c r="H9" s="51">
        <f t="shared" si="0"/>
        <v>1630</v>
      </c>
    </row>
    <row r="10" spans="1:8" x14ac:dyDescent="0.35">
      <c r="A10" s="48" t="s">
        <v>48</v>
      </c>
      <c r="B10" s="49">
        <v>1.25</v>
      </c>
      <c r="D10" s="54" t="s">
        <v>44</v>
      </c>
      <c r="E10" s="53">
        <f>E9/$B$7</f>
        <v>1.9548872180451127</v>
      </c>
      <c r="F10" s="53">
        <f t="shared" ref="F10:H10" si="3">F9/$B$7</f>
        <v>2.7518796992481205</v>
      </c>
      <c r="G10" s="53">
        <f t="shared" si="3"/>
        <v>2.6466165413533833</v>
      </c>
      <c r="H10" s="53">
        <f t="shared" si="3"/>
        <v>2.4511278195488724</v>
      </c>
    </row>
    <row r="11" spans="1:8" x14ac:dyDescent="0.35">
      <c r="D11" s="6"/>
      <c r="E11" s="6"/>
      <c r="F11" s="6"/>
      <c r="G11" s="6"/>
      <c r="H11" s="6"/>
    </row>
    <row r="12" spans="1:8" x14ac:dyDescent="0.35">
      <c r="B12" s="4">
        <f>PMT(6%/12,24,15000,0,0)</f>
        <v>-664.80915379135331</v>
      </c>
      <c r="D12" s="6"/>
      <c r="E12" s="6"/>
      <c r="F12" s="6"/>
      <c r="G12" s="6"/>
      <c r="H12" s="6"/>
    </row>
    <row r="13" spans="1:8" x14ac:dyDescent="0.35">
      <c r="B13" s="4"/>
      <c r="D13" s="6"/>
      <c r="E13" s="6"/>
      <c r="F13" s="6"/>
      <c r="G13" s="6"/>
      <c r="H13" s="6"/>
    </row>
    <row r="14" spans="1:8" x14ac:dyDescent="0.35">
      <c r="B14" s="4"/>
      <c r="D14" s="6"/>
      <c r="E14" s="6"/>
      <c r="F14" s="6"/>
      <c r="G14" s="6"/>
      <c r="H14" s="6"/>
    </row>
    <row r="15" spans="1:8" x14ac:dyDescent="0.35">
      <c r="B15" s="4"/>
      <c r="D15" s="6"/>
      <c r="E15" s="6"/>
      <c r="F15" s="6"/>
      <c r="G15" s="6"/>
      <c r="H15" s="6"/>
    </row>
    <row r="16" spans="1:8" x14ac:dyDescent="0.35">
      <c r="B16" s="4"/>
      <c r="D16" s="6"/>
      <c r="E16" s="6"/>
      <c r="F16" s="6"/>
      <c r="G16" s="6"/>
      <c r="H16" s="6"/>
    </row>
    <row r="17" spans="1:10" ht="18.5" x14ac:dyDescent="0.35">
      <c r="A17" s="63" t="s">
        <v>55</v>
      </c>
      <c r="B17" s="63"/>
      <c r="C17" s="63"/>
      <c r="D17" s="63"/>
      <c r="E17" s="63"/>
      <c r="F17" s="63"/>
      <c r="G17" s="63"/>
      <c r="H17" s="63"/>
    </row>
    <row r="18" spans="1:10" x14ac:dyDescent="0.35">
      <c r="B18" s="4"/>
      <c r="D18" s="6"/>
      <c r="E18" s="6"/>
      <c r="F18" s="6"/>
      <c r="G18" s="6"/>
      <c r="H18" s="6"/>
    </row>
    <row r="19" spans="1:10" ht="23.5" customHeight="1" x14ac:dyDescent="0.35">
      <c r="A19" s="60" t="s">
        <v>26</v>
      </c>
      <c r="B19" s="60"/>
      <c r="D19" s="70" t="s">
        <v>50</v>
      </c>
      <c r="E19" s="71"/>
      <c r="F19" s="71"/>
      <c r="G19" s="71"/>
      <c r="H19" s="72"/>
    </row>
    <row r="20" spans="1:10" x14ac:dyDescent="0.35">
      <c r="A20" s="13" t="s">
        <v>27</v>
      </c>
      <c r="B20" s="14">
        <v>15000</v>
      </c>
      <c r="D20" s="13"/>
      <c r="E20" s="44"/>
      <c r="F20" s="44"/>
      <c r="G20" s="44"/>
      <c r="H20" s="47"/>
    </row>
    <row r="21" spans="1:10" x14ac:dyDescent="0.35">
      <c r="A21" s="15" t="s">
        <v>28</v>
      </c>
      <c r="B21" s="16">
        <v>0.06</v>
      </c>
      <c r="D21" s="15"/>
      <c r="E21" s="45" t="s">
        <v>39</v>
      </c>
      <c r="F21" s="45" t="s">
        <v>40</v>
      </c>
      <c r="G21" s="45" t="s">
        <v>41</v>
      </c>
      <c r="H21" s="46" t="s">
        <v>42</v>
      </c>
    </row>
    <row r="22" spans="1:10" x14ac:dyDescent="0.35">
      <c r="A22" s="15" t="s">
        <v>29</v>
      </c>
      <c r="B22" s="17">
        <v>24</v>
      </c>
      <c r="D22" s="15" t="s">
        <v>35</v>
      </c>
      <c r="E22" s="50">
        <v>800</v>
      </c>
      <c r="F22" s="50">
        <f>E25</f>
        <v>730</v>
      </c>
      <c r="G22" s="50">
        <f>F25</f>
        <v>450</v>
      </c>
      <c r="H22" s="51">
        <f>AVERAGE(E22:G22)</f>
        <v>660</v>
      </c>
    </row>
    <row r="23" spans="1:10" x14ac:dyDescent="0.35">
      <c r="A23" s="15" t="s">
        <v>30</v>
      </c>
      <c r="B23" s="18">
        <v>665</v>
      </c>
      <c r="D23" s="15" t="s">
        <v>36</v>
      </c>
      <c r="E23" s="50">
        <v>2340</v>
      </c>
      <c r="F23" s="50">
        <v>1730</v>
      </c>
      <c r="G23" s="50">
        <v>2440</v>
      </c>
      <c r="H23" s="51">
        <f t="shared" ref="H23:H26" si="4">AVERAGE(E23:G23)</f>
        <v>2170</v>
      </c>
    </row>
    <row r="24" spans="1:10" x14ac:dyDescent="0.35">
      <c r="A24" s="19"/>
      <c r="B24" s="20"/>
      <c r="D24" s="15" t="s">
        <v>37</v>
      </c>
      <c r="E24" s="50">
        <v>2410</v>
      </c>
      <c r="F24" s="50">
        <v>2010</v>
      </c>
      <c r="G24" s="50">
        <v>2300</v>
      </c>
      <c r="H24" s="51">
        <f t="shared" si="4"/>
        <v>2240</v>
      </c>
    </row>
    <row r="25" spans="1:10" x14ac:dyDescent="0.35">
      <c r="D25" s="15" t="s">
        <v>38</v>
      </c>
      <c r="E25" s="50">
        <f>E22+E23-E24</f>
        <v>730</v>
      </c>
      <c r="F25" s="50">
        <f t="shared" ref="F25" si="5">F22+F23-F24</f>
        <v>450</v>
      </c>
      <c r="G25" s="50">
        <f t="shared" ref="G25" si="6">G22+G23-G24</f>
        <v>590</v>
      </c>
      <c r="H25" s="51">
        <f t="shared" si="4"/>
        <v>590</v>
      </c>
    </row>
    <row r="26" spans="1:10" x14ac:dyDescent="0.35">
      <c r="A26" s="48" t="s">
        <v>48</v>
      </c>
      <c r="B26" s="49">
        <v>1.25</v>
      </c>
      <c r="D26" s="54" t="s">
        <v>44</v>
      </c>
      <c r="E26" s="53">
        <f>E25/$B$7</f>
        <v>1.0977443609022557</v>
      </c>
      <c r="F26" s="53">
        <f t="shared" ref="F26" si="7">F25/$B$7</f>
        <v>0.67669172932330823</v>
      </c>
      <c r="G26" s="53">
        <f t="shared" ref="G26" si="8">G25/$B$7</f>
        <v>0.88721804511278191</v>
      </c>
      <c r="H26" s="53">
        <f t="shared" si="4"/>
        <v>0.88721804511278191</v>
      </c>
      <c r="J26" t="s">
        <v>43</v>
      </c>
    </row>
    <row r="27" spans="1:10" x14ac:dyDescent="0.35">
      <c r="D27" s="6"/>
      <c r="E27" s="6"/>
      <c r="F27" s="6"/>
      <c r="G27" s="6"/>
      <c r="H27" s="6"/>
    </row>
    <row r="29" spans="1:10" ht="21.5" customHeight="1" x14ac:dyDescent="0.35">
      <c r="D29" s="70" t="s">
        <v>51</v>
      </c>
      <c r="E29" s="71"/>
      <c r="F29" s="71"/>
      <c r="G29" s="71"/>
      <c r="H29" s="72"/>
    </row>
    <row r="30" spans="1:10" x14ac:dyDescent="0.35">
      <c r="D30" s="13"/>
      <c r="E30" s="44"/>
      <c r="F30" s="44"/>
      <c r="G30" s="44"/>
      <c r="H30" s="47"/>
    </row>
    <row r="31" spans="1:10" x14ac:dyDescent="0.35">
      <c r="D31" s="15"/>
      <c r="E31" s="45" t="s">
        <v>39</v>
      </c>
      <c r="F31" s="45" t="s">
        <v>40</v>
      </c>
      <c r="G31" s="45" t="s">
        <v>41</v>
      </c>
      <c r="H31" s="46" t="s">
        <v>42</v>
      </c>
    </row>
    <row r="32" spans="1:10" x14ac:dyDescent="0.35">
      <c r="D32" s="15" t="s">
        <v>35</v>
      </c>
      <c r="E32" s="50">
        <v>600</v>
      </c>
      <c r="F32" s="50">
        <f>E35</f>
        <v>700</v>
      </c>
      <c r="G32" s="50">
        <f>F35</f>
        <v>650</v>
      </c>
      <c r="H32" s="51">
        <f>AVERAGE(E32:G32)</f>
        <v>650</v>
      </c>
    </row>
    <row r="33" spans="4:8" x14ac:dyDescent="0.35">
      <c r="D33" s="15" t="s">
        <v>36</v>
      </c>
      <c r="E33" s="50">
        <v>2200</v>
      </c>
      <c r="F33" s="50">
        <v>2200</v>
      </c>
      <c r="G33" s="50">
        <v>2200</v>
      </c>
      <c r="H33" s="51">
        <f t="shared" ref="H33:H35" si="9">AVERAGE(E33:G33)</f>
        <v>2200</v>
      </c>
    </row>
    <row r="34" spans="4:8" x14ac:dyDescent="0.35">
      <c r="D34" s="15" t="s">
        <v>37</v>
      </c>
      <c r="E34" s="50">
        <v>2100</v>
      </c>
      <c r="F34" s="50">
        <v>2250</v>
      </c>
      <c r="G34" s="50">
        <v>2250</v>
      </c>
      <c r="H34" s="50">
        <v>2000</v>
      </c>
    </row>
    <row r="35" spans="4:8" x14ac:dyDescent="0.35">
      <c r="D35" s="15" t="s">
        <v>38</v>
      </c>
      <c r="E35" s="50">
        <f>E32+E33-E34</f>
        <v>700</v>
      </c>
      <c r="F35" s="50">
        <f t="shared" ref="F35:G35" si="10">F32+F33-F34</f>
        <v>650</v>
      </c>
      <c r="G35" s="50">
        <f t="shared" si="10"/>
        <v>600</v>
      </c>
      <c r="H35" s="51">
        <f t="shared" si="9"/>
        <v>650</v>
      </c>
    </row>
    <row r="36" spans="4:8" x14ac:dyDescent="0.35">
      <c r="D36" s="54" t="s">
        <v>44</v>
      </c>
      <c r="E36" s="53">
        <f>E35/$B$7</f>
        <v>1.0526315789473684</v>
      </c>
      <c r="F36" s="53">
        <f t="shared" ref="F36:H36" si="11">F35/$B$7</f>
        <v>0.97744360902255634</v>
      </c>
      <c r="G36" s="53">
        <f t="shared" si="11"/>
        <v>0.90225563909774431</v>
      </c>
      <c r="H36" s="53">
        <f t="shared" si="11"/>
        <v>0.97744360902255634</v>
      </c>
    </row>
    <row r="39" spans="4:8" ht="22.5" customHeight="1" x14ac:dyDescent="0.35">
      <c r="D39" s="70" t="s">
        <v>52</v>
      </c>
      <c r="E39" s="71"/>
      <c r="F39" s="71"/>
      <c r="G39" s="71"/>
      <c r="H39" s="72"/>
    </row>
    <row r="40" spans="4:8" x14ac:dyDescent="0.35">
      <c r="D40" s="13"/>
      <c r="E40" s="44"/>
      <c r="F40" s="44"/>
      <c r="G40" s="44"/>
      <c r="H40" s="47"/>
    </row>
    <row r="41" spans="4:8" x14ac:dyDescent="0.35">
      <c r="D41" s="15"/>
      <c r="E41" s="45" t="s">
        <v>39</v>
      </c>
      <c r="F41" s="45" t="s">
        <v>40</v>
      </c>
      <c r="G41" s="45" t="s">
        <v>41</v>
      </c>
      <c r="H41" s="46" t="s">
        <v>42</v>
      </c>
    </row>
    <row r="42" spans="4:8" x14ac:dyDescent="0.35">
      <c r="D42" s="15" t="s">
        <v>45</v>
      </c>
      <c r="E42" s="50">
        <f>E25</f>
        <v>730</v>
      </c>
      <c r="F42" s="50">
        <f>F25</f>
        <v>450</v>
      </c>
      <c r="G42" s="50">
        <f>G25</f>
        <v>590</v>
      </c>
      <c r="H42" s="51">
        <f>AVERAGE(E42:G42)</f>
        <v>590</v>
      </c>
    </row>
    <row r="43" spans="4:8" x14ac:dyDescent="0.35">
      <c r="D43" s="15" t="s">
        <v>46</v>
      </c>
      <c r="E43" s="50">
        <f>E35</f>
        <v>700</v>
      </c>
      <c r="F43" s="50">
        <f>F35</f>
        <v>650</v>
      </c>
      <c r="G43" s="50">
        <f>G35</f>
        <v>600</v>
      </c>
      <c r="H43" s="51">
        <f t="shared" ref="H43" si="12">AVERAGE(E43:G43)</f>
        <v>650</v>
      </c>
    </row>
    <row r="44" spans="4:8" x14ac:dyDescent="0.35">
      <c r="D44" s="15" t="s">
        <v>47</v>
      </c>
      <c r="E44" s="50">
        <f>SUM(E42:E43)</f>
        <v>1430</v>
      </c>
      <c r="F44" s="50">
        <f>SUM(F42:F43)</f>
        <v>1100</v>
      </c>
      <c r="G44" s="50">
        <f>SUM(G42:G43)</f>
        <v>1190</v>
      </c>
      <c r="H44" s="51">
        <f>AVERAGE(E44:G44)</f>
        <v>1240</v>
      </c>
    </row>
    <row r="45" spans="4:8" x14ac:dyDescent="0.35">
      <c r="D45" s="54" t="s">
        <v>44</v>
      </c>
      <c r="E45" s="52">
        <f>E44/$B$7</f>
        <v>2.1503759398496243</v>
      </c>
      <c r="F45" s="52">
        <f t="shared" ref="F45:H45" si="13">F44/$B$7</f>
        <v>1.6541353383458646</v>
      </c>
      <c r="G45" s="52">
        <f t="shared" si="13"/>
        <v>1.7894736842105263</v>
      </c>
      <c r="H45" s="52">
        <f t="shared" si="13"/>
        <v>1.8646616541353382</v>
      </c>
    </row>
  </sheetData>
  <mergeCells count="8">
    <mergeCell ref="D29:H29"/>
    <mergeCell ref="D39:H39"/>
    <mergeCell ref="A19:B19"/>
    <mergeCell ref="A17:H17"/>
    <mergeCell ref="A1:H1"/>
    <mergeCell ref="A3:B3"/>
    <mergeCell ref="D3:H3"/>
    <mergeCell ref="D19:H19"/>
  </mergeCells>
  <pageMargins left="0.7" right="0.7" top="0.75" bottom="0.75" header="0.3" footer="0.3"/>
  <pageSetup orientation="landscape" horizontalDpi="0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DS Analysis</vt:lpstr>
      <vt:lpstr>Bank Statement DS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2022-02-19T00:09:54Z</cp:lastPrinted>
  <dcterms:created xsi:type="dcterms:W3CDTF">2021-07-24T19:26:15Z</dcterms:created>
  <dcterms:modified xsi:type="dcterms:W3CDTF">2022-02-19T00:31:32Z</dcterms:modified>
</cp:coreProperties>
</file>